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0" windowWidth="8460" windowHeight="39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<sst xmlns="http://schemas.openxmlformats.org/spreadsheetml/2006/main" count="51" uniqueCount="51">
  <si>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TOTAL</t>
  </si>
  <si>
    <t>DISTRITO NACIONAL</t>
  </si>
  <si>
    <t>LA ALTAGRACIA</t>
  </si>
  <si>
    <t>LA ROMANA</t>
  </si>
  <si>
    <t>PERAVIA</t>
  </si>
  <si>
    <t>SAN CRISTOBAL</t>
  </si>
  <si>
    <t>SAN PEDRO DE MACORIS</t>
  </si>
  <si>
    <t>MONTE PLATA</t>
  </si>
  <si>
    <t>HATO MAYOR</t>
  </si>
  <si>
    <t>DAJABON</t>
  </si>
  <si>
    <t>DUARTE</t>
  </si>
  <si>
    <t>ESPAILLAT</t>
  </si>
  <si>
    <t>LA VEGA</t>
  </si>
  <si>
    <t>MARIA TRINIDAD SANCHEZ</t>
  </si>
  <si>
    <t>MONTE CRISTI</t>
  </si>
  <si>
    <t>PUERTO PLATA</t>
  </si>
  <si>
    <t>SALCEDO</t>
  </si>
  <si>
    <t>SAMANA</t>
  </si>
  <si>
    <t>SANCHEZ RAMIREZ</t>
  </si>
  <si>
    <t>SANTIAGO</t>
  </si>
  <si>
    <t>SANTIAGO RODRIGUEZ</t>
  </si>
  <si>
    <t>VALVERDE</t>
  </si>
  <si>
    <t>MONSEÑOR NOUEL</t>
  </si>
  <si>
    <t>AZUA</t>
  </si>
  <si>
    <t>BARAHONA</t>
  </si>
  <si>
    <t>ELIAS PIÑA</t>
  </si>
  <si>
    <t>INDEPENDENCIA</t>
  </si>
  <si>
    <t>PEDERNALES</t>
  </si>
  <si>
    <t>SAN JUAN</t>
  </si>
  <si>
    <t>ACCIONES FORMATIVAS</t>
  </si>
  <si>
    <t>SAN JOSE DE OCOA</t>
  </si>
  <si>
    <t>REGION DISTRITO NACIONAL</t>
  </si>
  <si>
    <t>REGION VALDESIA</t>
  </si>
  <si>
    <t>REGION ESTE</t>
  </si>
  <si>
    <t>EL SEIBO</t>
  </si>
  <si>
    <t>REGION NORDESTE</t>
  </si>
  <si>
    <t>REGION CIBAO CENTRAL</t>
  </si>
  <si>
    <t>REGION NORCENTRAL</t>
  </si>
  <si>
    <t>REGION NOROESTE</t>
  </si>
  <si>
    <t>REGION DEL VALLE</t>
  </si>
  <si>
    <t>REGION ENRIQUILLO</t>
  </si>
  <si>
    <t>EGRESADOS</t>
  </si>
  <si>
    <t>BAORUCO</t>
  </si>
  <si>
    <t>REGION Y PROVINCIA</t>
  </si>
  <si>
    <t>FUENTE: INFOTEP. Departamento de Investigación y Estadísticas de Mercados Laborales</t>
  </si>
  <si>
    <t>Nota: Según modificación de la regionalización administrativa del País, mediante Decreto No.688/00.</t>
  </si>
  <si>
    <t>* Las informaciones de la provincia Santo Domingo corresponden al 2003. En años</t>
  </si>
  <si>
    <t xml:space="preserve">  anteriores se incluía en el Distrito Nacional.</t>
  </si>
  <si>
    <t>SANTO DOMINGO*</t>
  </si>
  <si>
    <t xml:space="preserve"> SEGÚN REGIÓN DEL PAIS Y PROVINCIA (1982-2005)</t>
  </si>
  <si>
    <t>ACCIONES FORMATIVAS Y EGRESADOS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</si>
</sst>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* #,##0_);_(* \(#,##0\);_(* &quot;-&quot;_);_(@_)"/>
    <numFmt numFmtId="186" formatCode="_(&quot;RD$&quot;* #,##0.00_);_(&quot;RD$&quot;* \(#,##0.00\);_(&quot;RD$&quot;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_);_(* \(#,##0.0\);_(* &quot;-&quot;??_);_(@_)"/>
    <numFmt numFmtId="195" formatCode="_(* #,##0_);_(* \(#,##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/>
    </xf>
    <xf numFmtId="195" fontId="0" fillId="33" borderId="11" xfId="42" applyNumberFormat="1" applyFont="1" applyFill="1" applyBorder="1" applyAlignment="1">
      <alignment/>
    </xf>
    <xf numFmtId="195" fontId="0" fillId="33" borderId="12" xfId="42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43" fillId="34" borderId="10" xfId="0" applyFont="1" applyFill="1" applyBorder="1" applyAlignment="1">
      <alignment horizontal="center" vertical="center"/>
    </xf>
    <xf numFmtId="195" fontId="43" fillId="34" borderId="11" xfId="42" applyNumberFormat="1" applyFont="1" applyFill="1" applyBorder="1" applyAlignment="1">
      <alignment vertical="center"/>
    </xf>
    <xf numFmtId="195" fontId="43" fillId="34" borderId="12" xfId="42" applyNumberFormat="1" applyFont="1" applyFill="1" applyBorder="1" applyAlignment="1">
      <alignment vertical="center"/>
    </xf>
    <xf numFmtId="0" fontId="43" fillId="35" borderId="11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/>
    </xf>
    <xf numFmtId="0" fontId="43" fillId="36" borderId="11" xfId="0" applyFont="1" applyFill="1" applyBorder="1" applyAlignment="1">
      <alignment horizontal="center" vertical="center" wrapText="1"/>
    </xf>
    <xf numFmtId="0" fontId="45" fillId="36" borderId="11" xfId="0" applyFont="1" applyFill="1" applyBorder="1" applyAlignment="1">
      <alignment horizontal="center" vertical="center" wrapText="1"/>
    </xf>
    <xf numFmtId="0" fontId="43" fillId="36" borderId="14" xfId="0" applyFont="1" applyFill="1" applyBorder="1" applyAlignment="1">
      <alignment horizontal="center" vertical="center"/>
    </xf>
    <xf numFmtId="195" fontId="43" fillId="36" borderId="15" xfId="42" applyNumberFormat="1" applyFont="1" applyFill="1" applyBorder="1" applyAlignment="1">
      <alignment vertical="center"/>
    </xf>
    <xf numFmtId="195" fontId="43" fillId="36" borderId="16" xfId="42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A49" sqref="A49"/>
    </sheetView>
  </sheetViews>
  <sheetFormatPr defaultColWidth="11.421875" defaultRowHeight="12.75"/>
  <cols>
    <col min="1" max="1" width="39.28125" style="0" customWidth="1"/>
    <col min="2" max="3" width="15.7109375" style="0" customWidth="1"/>
  </cols>
  <sheetData>
    <row r="1" spans="1:3" ht="12.75">
      <c r="A1" s="11"/>
      <c r="B1" s="11"/>
      <c r="C1" s="11"/>
    </row>
    <row r="2" spans="1:3" ht="12.75">
      <c r="A2" s="15" t="s">
        <v>50</v>
      </c>
      <c r="B2" s="16"/>
      <c r="C2" s="16"/>
    </row>
    <row r="3" spans="1:3" ht="12.75">
      <c r="A3" s="15" t="s">
        <v>49</v>
      </c>
      <c r="B3" s="16"/>
      <c r="C3" s="16"/>
    </row>
    <row r="4" spans="1:3" s="1" customFormat="1" ht="15" customHeight="1">
      <c r="A4" s="17" t="s">
        <v>43</v>
      </c>
      <c r="B4" s="18" t="s">
        <v>29</v>
      </c>
      <c r="C4" s="18" t="s">
        <v>41</v>
      </c>
    </row>
    <row r="5" spans="1:3" s="2" customFormat="1" ht="15" customHeight="1">
      <c r="A5" s="17"/>
      <c r="B5" s="18"/>
      <c r="C5" s="18"/>
    </row>
    <row r="6" spans="1:3" s="3" customFormat="1" ht="15" customHeight="1">
      <c r="A6" s="12" t="s">
        <v>31</v>
      </c>
      <c r="B6" s="13">
        <f>SUM(B7:B9)</f>
        <v>47387</v>
      </c>
      <c r="C6" s="14">
        <f>SUM(C7:C9)</f>
        <v>822482</v>
      </c>
    </row>
    <row r="7" spans="1:3" s="2" customFormat="1" ht="15" customHeight="1">
      <c r="A7" s="5" t="s">
        <v>1</v>
      </c>
      <c r="B7" s="6">
        <f>32890+3790+4875</f>
        <v>41555</v>
      </c>
      <c r="C7" s="7">
        <f>565834+64039+82597</f>
        <v>712470</v>
      </c>
    </row>
    <row r="8" spans="1:3" s="2" customFormat="1" ht="15" customHeight="1">
      <c r="A8" s="5" t="s">
        <v>48</v>
      </c>
      <c r="B8" s="6">
        <f>1600+2026+2206</f>
        <v>5832</v>
      </c>
      <c r="C8" s="7">
        <f>28748+40379+40885</f>
        <v>110012</v>
      </c>
    </row>
    <row r="9" spans="1:3" s="2" customFormat="1" ht="15" customHeight="1">
      <c r="A9" s="5"/>
      <c r="B9" s="6"/>
      <c r="C9" s="7"/>
    </row>
    <row r="10" spans="1:3" s="2" customFormat="1" ht="15" customHeight="1">
      <c r="A10" s="12" t="s">
        <v>32</v>
      </c>
      <c r="B10" s="13">
        <f>SUM(B11:B15)</f>
        <v>8250</v>
      </c>
      <c r="C10" s="14">
        <f>SUM(C11:C15)</f>
        <v>150654</v>
      </c>
    </row>
    <row r="11" spans="1:3" s="2" customFormat="1" ht="15" customHeight="1">
      <c r="A11" s="5" t="s">
        <v>4</v>
      </c>
      <c r="B11" s="6">
        <f>1395+203+229</f>
        <v>1827</v>
      </c>
      <c r="C11" s="7">
        <f>24268+3532+3692</f>
        <v>31492</v>
      </c>
    </row>
    <row r="12" spans="1:3" s="2" customFormat="1" ht="15" customHeight="1">
      <c r="A12" s="5" t="s">
        <v>5</v>
      </c>
      <c r="B12" s="6">
        <f>3873+708+639</f>
        <v>5220</v>
      </c>
      <c r="C12" s="7">
        <f>71860+13115+11267</f>
        <v>96242</v>
      </c>
    </row>
    <row r="13" spans="1:3" s="2" customFormat="1" ht="15" customHeight="1">
      <c r="A13" s="5" t="s">
        <v>7</v>
      </c>
      <c r="B13" s="6">
        <f>776+102+129</f>
        <v>1007</v>
      </c>
      <c r="C13" s="7">
        <f>14655+2019+2485</f>
        <v>19159</v>
      </c>
    </row>
    <row r="14" spans="1:3" s="2" customFormat="1" ht="15" customHeight="1">
      <c r="A14" s="5" t="s">
        <v>30</v>
      </c>
      <c r="B14" s="6">
        <f>107+55+34</f>
        <v>196</v>
      </c>
      <c r="C14" s="7">
        <f>2116+1041+604</f>
        <v>3761</v>
      </c>
    </row>
    <row r="15" spans="1:3" s="2" customFormat="1" ht="15" customHeight="1">
      <c r="A15" s="5"/>
      <c r="B15" s="6"/>
      <c r="C15" s="7"/>
    </row>
    <row r="16" spans="1:3" s="2" customFormat="1" ht="15" customHeight="1">
      <c r="A16" s="12" t="s">
        <v>33</v>
      </c>
      <c r="B16" s="13">
        <f>SUM(B17:B22)</f>
        <v>13243</v>
      </c>
      <c r="C16" s="14">
        <f>SUM(C17:C22)</f>
        <v>248894</v>
      </c>
    </row>
    <row r="17" spans="1:3" s="2" customFormat="1" ht="15" customHeight="1">
      <c r="A17" s="5" t="s">
        <v>34</v>
      </c>
      <c r="B17" s="6">
        <f>481+55+53</f>
        <v>589</v>
      </c>
      <c r="C17" s="7">
        <f>8823+810+832</f>
        <v>10465</v>
      </c>
    </row>
    <row r="18" spans="1:3" s="2" customFormat="1" ht="15" customHeight="1">
      <c r="A18" s="5" t="s">
        <v>2</v>
      </c>
      <c r="B18" s="6">
        <f>1865+377+414</f>
        <v>2656</v>
      </c>
      <c r="C18" s="7">
        <f>32957+6779+6712</f>
        <v>46448</v>
      </c>
    </row>
    <row r="19" spans="1:3" s="2" customFormat="1" ht="15" customHeight="1">
      <c r="A19" s="5" t="s">
        <v>3</v>
      </c>
      <c r="B19" s="6">
        <f>2860+519+420</f>
        <v>3799</v>
      </c>
      <c r="C19" s="7">
        <f>52657+10229+7440</f>
        <v>70326</v>
      </c>
    </row>
    <row r="20" spans="1:3" s="2" customFormat="1" ht="15" customHeight="1">
      <c r="A20" s="5" t="s">
        <v>6</v>
      </c>
      <c r="B20" s="6">
        <f>4109+575+812</f>
        <v>5496</v>
      </c>
      <c r="C20" s="7">
        <f>82537+11092+14707</f>
        <v>108336</v>
      </c>
    </row>
    <row r="21" spans="1:3" s="2" customFormat="1" ht="15" customHeight="1">
      <c r="A21" s="5" t="s">
        <v>8</v>
      </c>
      <c r="B21" s="6">
        <f>492+101+110</f>
        <v>703</v>
      </c>
      <c r="C21" s="7">
        <f>9325+1930+2064</f>
        <v>13319</v>
      </c>
    </row>
    <row r="22" spans="1:3" s="2" customFormat="1" ht="15" customHeight="1">
      <c r="A22" s="5"/>
      <c r="B22" s="6"/>
      <c r="C22" s="7"/>
    </row>
    <row r="23" spans="1:3" s="4" customFormat="1" ht="15" customHeight="1">
      <c r="A23" s="12" t="s">
        <v>35</v>
      </c>
      <c r="B23" s="13">
        <f>SUM(B24:B28)</f>
        <v>3499</v>
      </c>
      <c r="C23" s="14">
        <f>SUM(C24:C28)</f>
        <v>59832</v>
      </c>
    </row>
    <row r="24" spans="1:3" s="2" customFormat="1" ht="15" customHeight="1">
      <c r="A24" s="5" t="s">
        <v>10</v>
      </c>
      <c r="B24" s="6">
        <f>1145+178+165</f>
        <v>1488</v>
      </c>
      <c r="C24" s="7">
        <f>19964+3117+2680</f>
        <v>25761</v>
      </c>
    </row>
    <row r="25" spans="1:3" s="2" customFormat="1" ht="15" customHeight="1">
      <c r="A25" s="5" t="s">
        <v>13</v>
      </c>
      <c r="B25" s="6">
        <f>590+87+70</f>
        <v>747</v>
      </c>
      <c r="C25" s="7">
        <f>9659+1489+1134</f>
        <v>12282</v>
      </c>
    </row>
    <row r="26" spans="1:3" s="2" customFormat="1" ht="15" customHeight="1">
      <c r="A26" s="5" t="s">
        <v>16</v>
      </c>
      <c r="B26" s="6">
        <f>472+48+32</f>
        <v>552</v>
      </c>
      <c r="C26" s="7">
        <f>8346+805+607</f>
        <v>9758</v>
      </c>
    </row>
    <row r="27" spans="1:3" s="2" customFormat="1" ht="15" customHeight="1">
      <c r="A27" s="5" t="s">
        <v>17</v>
      </c>
      <c r="B27" s="6">
        <f>582+64+66</f>
        <v>712</v>
      </c>
      <c r="C27" s="7">
        <f>9730+1135+1166</f>
        <v>12031</v>
      </c>
    </row>
    <row r="28" spans="1:3" s="2" customFormat="1" ht="15" customHeight="1">
      <c r="A28" s="5"/>
      <c r="B28" s="6"/>
      <c r="C28" s="7"/>
    </row>
    <row r="29" spans="1:3" s="2" customFormat="1" ht="15" customHeight="1">
      <c r="A29" s="12" t="s">
        <v>36</v>
      </c>
      <c r="B29" s="13">
        <f>SUM(B30:B33)</f>
        <v>4224</v>
      </c>
      <c r="C29" s="14">
        <f>SUM(C30:C33)</f>
        <v>77511</v>
      </c>
    </row>
    <row r="30" spans="1:3" s="2" customFormat="1" ht="15" customHeight="1">
      <c r="A30" s="5" t="s">
        <v>12</v>
      </c>
      <c r="B30" s="6">
        <f>2190+331+306</f>
        <v>2827</v>
      </c>
      <c r="C30" s="7">
        <f>41185+6859+5826</f>
        <v>53870</v>
      </c>
    </row>
    <row r="31" spans="1:3" s="2" customFormat="1" ht="15" customHeight="1">
      <c r="A31" s="5" t="s">
        <v>18</v>
      </c>
      <c r="B31" s="6">
        <f>352+31+38</f>
        <v>421</v>
      </c>
      <c r="C31" s="7">
        <f>5932+559+695</f>
        <v>7186</v>
      </c>
    </row>
    <row r="32" spans="1:3" s="2" customFormat="1" ht="15" customHeight="1">
      <c r="A32" s="5" t="s">
        <v>22</v>
      </c>
      <c r="B32" s="6">
        <f>869+46+61</f>
        <v>976</v>
      </c>
      <c r="C32" s="7">
        <f>14550+980+925</f>
        <v>16455</v>
      </c>
    </row>
    <row r="33" spans="1:3" s="2" customFormat="1" ht="15" customHeight="1">
      <c r="A33" s="5"/>
      <c r="B33" s="6"/>
      <c r="C33" s="7"/>
    </row>
    <row r="34" spans="1:3" s="2" customFormat="1" ht="15" customHeight="1">
      <c r="A34" s="12" t="s">
        <v>37</v>
      </c>
      <c r="B34" s="13">
        <f>SUM(B35:B38)</f>
        <v>23031</v>
      </c>
      <c r="C34" s="14">
        <f>SUM(C35:C38)</f>
        <v>386788</v>
      </c>
    </row>
    <row r="35" spans="1:3" s="2" customFormat="1" ht="15" customHeight="1">
      <c r="A35" s="5" t="s">
        <v>11</v>
      </c>
      <c r="B35" s="6">
        <f>1140+118+122</f>
        <v>1380</v>
      </c>
      <c r="C35" s="7">
        <f>19917+2068+1953</f>
        <v>23938</v>
      </c>
    </row>
    <row r="36" spans="1:3" s="2" customFormat="1" ht="15" customHeight="1">
      <c r="A36" s="5" t="s">
        <v>15</v>
      </c>
      <c r="B36" s="6">
        <f>2570+258+371</f>
        <v>3199</v>
      </c>
      <c r="C36" s="7">
        <f>41326+4003+6092</f>
        <v>51421</v>
      </c>
    </row>
    <row r="37" spans="1:3" s="2" customFormat="1" ht="15" customHeight="1">
      <c r="A37" s="5" t="s">
        <v>19</v>
      </c>
      <c r="B37" s="6">
        <f>12646+2847+2959</f>
        <v>18452</v>
      </c>
      <c r="C37" s="7">
        <f>218601+45339+47489</f>
        <v>311429</v>
      </c>
    </row>
    <row r="38" spans="1:3" s="2" customFormat="1" ht="15" customHeight="1">
      <c r="A38" s="5"/>
      <c r="B38" s="6"/>
      <c r="C38" s="7"/>
    </row>
    <row r="39" spans="1:3" s="2" customFormat="1" ht="15" customHeight="1">
      <c r="A39" s="12" t="s">
        <v>38</v>
      </c>
      <c r="B39" s="13">
        <f>SUM(B40:B44)</f>
        <v>1759</v>
      </c>
      <c r="C39" s="14">
        <f>SUM(C40:C44)</f>
        <v>33056</v>
      </c>
    </row>
    <row r="40" spans="1:3" s="2" customFormat="1" ht="15" customHeight="1">
      <c r="A40" s="5" t="s">
        <v>9</v>
      </c>
      <c r="B40" s="6">
        <f>289+26+50</f>
        <v>365</v>
      </c>
      <c r="C40" s="7">
        <f>4891+598+903</f>
        <v>6392</v>
      </c>
    </row>
    <row r="41" spans="1:3" s="2" customFormat="1" ht="15" customHeight="1">
      <c r="A41" s="5" t="s">
        <v>14</v>
      </c>
      <c r="B41" s="6">
        <f>239+32+37</f>
        <v>308</v>
      </c>
      <c r="C41" s="7">
        <f>4001+635+651</f>
        <v>5287</v>
      </c>
    </row>
    <row r="42" spans="1:3" s="2" customFormat="1" ht="15" customHeight="1">
      <c r="A42" s="5" t="s">
        <v>20</v>
      </c>
      <c r="B42" s="6">
        <f>82+24+41</f>
        <v>147</v>
      </c>
      <c r="C42" s="7">
        <f>1415+453+754</f>
        <v>2622</v>
      </c>
    </row>
    <row r="43" spans="1:3" s="2" customFormat="1" ht="15" customHeight="1">
      <c r="A43" s="5" t="s">
        <v>21</v>
      </c>
      <c r="B43" s="6">
        <f>792+81+66</f>
        <v>939</v>
      </c>
      <c r="C43" s="7">
        <f>15984+1587+1184</f>
        <v>18755</v>
      </c>
    </row>
    <row r="44" spans="1:3" s="2" customFormat="1" ht="15" customHeight="1">
      <c r="A44" s="5"/>
      <c r="B44" s="6"/>
      <c r="C44" s="7"/>
    </row>
    <row r="45" spans="1:3" s="4" customFormat="1" ht="15" customHeight="1">
      <c r="A45" s="12" t="s">
        <v>39</v>
      </c>
      <c r="B45" s="13">
        <f>SUM(B46:B49)</f>
        <v>5659</v>
      </c>
      <c r="C45" s="14">
        <f>SUM(C46:C49)</f>
        <v>105525</v>
      </c>
    </row>
    <row r="46" spans="1:3" s="2" customFormat="1" ht="15" customHeight="1">
      <c r="A46" s="5" t="s">
        <v>23</v>
      </c>
      <c r="B46" s="6">
        <f>2432+246+276</f>
        <v>2954</v>
      </c>
      <c r="C46" s="7">
        <f>43204+4696+5256</f>
        <v>53156</v>
      </c>
    </row>
    <row r="47" spans="1:3" s="2" customFormat="1" ht="15" customHeight="1">
      <c r="A47" s="5" t="s">
        <v>25</v>
      </c>
      <c r="B47" s="6">
        <f>357+31+30</f>
        <v>418</v>
      </c>
      <c r="C47" s="7">
        <f>6962+534+561</f>
        <v>8057</v>
      </c>
    </row>
    <row r="48" spans="1:3" s="2" customFormat="1" ht="15" customHeight="1">
      <c r="A48" s="5" t="s">
        <v>28</v>
      </c>
      <c r="B48" s="6">
        <f>1810+231+246</f>
        <v>2287</v>
      </c>
      <c r="C48" s="7">
        <f>34794+4737+4781</f>
        <v>44312</v>
      </c>
    </row>
    <row r="49" spans="1:3" s="2" customFormat="1" ht="15" customHeight="1">
      <c r="A49" s="5"/>
      <c r="B49" s="6"/>
      <c r="C49" s="7"/>
    </row>
    <row r="50" spans="1:3" s="2" customFormat="1" ht="15" customHeight="1">
      <c r="A50" s="12" t="s">
        <v>40</v>
      </c>
      <c r="B50" s="13">
        <f>SUM(B51:B55)</f>
        <v>3547</v>
      </c>
      <c r="C50" s="14">
        <f>SUM(C51:C55)</f>
        <v>66888</v>
      </c>
    </row>
    <row r="51" spans="1:3" s="2" customFormat="1" ht="15" customHeight="1">
      <c r="A51" s="5" t="s">
        <v>42</v>
      </c>
      <c r="B51" s="6">
        <f>461+124+102</f>
        <v>687</v>
      </c>
      <c r="C51" s="7">
        <f>8479+2434+2065</f>
        <v>12978</v>
      </c>
    </row>
    <row r="52" spans="1:3" s="2" customFormat="1" ht="15" customHeight="1">
      <c r="A52" s="5" t="s">
        <v>24</v>
      </c>
      <c r="B52" s="6">
        <f>1811+276+308</f>
        <v>2395</v>
      </c>
      <c r="C52" s="7">
        <f>33055+5533+5936</f>
        <v>44524</v>
      </c>
    </row>
    <row r="53" spans="1:3" s="2" customFormat="1" ht="15" customHeight="1">
      <c r="A53" s="5" t="s">
        <v>26</v>
      </c>
      <c r="B53" s="6">
        <f>210+12+4</f>
        <v>226</v>
      </c>
      <c r="C53" s="7">
        <f>3876+243+94</f>
        <v>4213</v>
      </c>
    </row>
    <row r="54" spans="1:3" s="2" customFormat="1" ht="15" customHeight="1">
      <c r="A54" s="5" t="s">
        <v>27</v>
      </c>
      <c r="B54" s="6">
        <f>179+33+27</f>
        <v>239</v>
      </c>
      <c r="C54" s="7">
        <f>3459+852+862</f>
        <v>5173</v>
      </c>
    </row>
    <row r="55" spans="1:3" s="2" customFormat="1" ht="15" customHeight="1">
      <c r="A55" s="5"/>
      <c r="B55" s="6"/>
      <c r="C55" s="7"/>
    </row>
    <row r="56" spans="1:3" s="4" customFormat="1" ht="24" customHeight="1" thickBot="1">
      <c r="A56" s="19" t="s">
        <v>0</v>
      </c>
      <c r="B56" s="20">
        <f>+B6+B10+B16+B23+B29+B34+B39+B45+B50</f>
        <v>110599</v>
      </c>
      <c r="C56" s="21">
        <f>+C6+C10+C16+C23+C29+C34+C39+C45+C50</f>
        <v>1951630</v>
      </c>
    </row>
    <row r="57" spans="1:3" s="2" customFormat="1" ht="13.5" thickTop="1">
      <c r="A57" s="10" t="s">
        <v>44</v>
      </c>
      <c r="B57" s="10"/>
      <c r="C57" s="10"/>
    </row>
    <row r="58" spans="1:6" ht="12.75">
      <c r="A58" s="8" t="s">
        <v>45</v>
      </c>
      <c r="B58" s="8"/>
      <c r="C58" s="8"/>
      <c r="D58" s="8"/>
      <c r="E58" s="9"/>
      <c r="F58" s="9"/>
    </row>
    <row r="59" spans="1:4" ht="12.75">
      <c r="A59" s="8" t="s">
        <v>46</v>
      </c>
      <c r="B59" s="8"/>
      <c r="C59" s="8"/>
      <c r="D59" s="8"/>
    </row>
    <row r="60" spans="1:4" ht="12.75">
      <c r="A60" s="8" t="s">
        <v>47</v>
      </c>
      <c r="B60" s="4"/>
      <c r="C60" s="4"/>
      <c r="D60" s="4"/>
    </row>
  </sheetData>
  <sheetProtection/>
  <mergeCells count="7">
    <mergeCell ref="A4:A5"/>
    <mergeCell ref="B4:B5"/>
    <mergeCell ref="C4:C5"/>
    <mergeCell ref="A57:C57"/>
    <mergeCell ref="A1:C1"/>
    <mergeCell ref="A2:C2"/>
    <mergeCell ref="A3:C3"/>
  </mergeCells>
  <printOptions/>
  <pageMargins left="2.09" right="0.75" top="0.48" bottom="1" header="0" footer="0"/>
  <pageSetup horizontalDpi="180" verticalDpi="18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Planificación - Investigación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Cristina Perez Estevez</dc:creator>
  <cp:keywords/>
  <dc:description/>
  <cp:lastModifiedBy>Guillermina</cp:lastModifiedBy>
  <cp:lastPrinted>2005-08-10T15:02:55Z</cp:lastPrinted>
  <dcterms:created xsi:type="dcterms:W3CDTF">1999-05-12T15:14:35Z</dcterms:created>
  <dcterms:modified xsi:type="dcterms:W3CDTF">2008-06-02T20:00:48Z</dcterms:modified>
  <cp:category/>
  <cp:version/>
  <cp:contentType/>
  <cp:contentStatus/>
</cp:coreProperties>
</file>